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'Sheet2'!$A$1:$W$41</definedName>
  </definedNames>
  <calcPr fullCalcOnLoad="1"/>
</workbook>
</file>

<file path=xl/comments2.xml><?xml version="1.0" encoding="utf-8"?>
<comments xmlns="http://schemas.openxmlformats.org/spreadsheetml/2006/main">
  <authors>
    <author>Rolf Lindner</author>
    <author>Bobillier Vincent</author>
  </authors>
  <commentList>
    <comment ref="V28" authorId="0">
      <text>
        <r>
          <rPr>
            <b/>
            <sz val="8"/>
            <rFont val="Tahoma"/>
            <family val="0"/>
          </rPr>
          <t>Rolf Lindner:</t>
        </r>
        <r>
          <rPr>
            <sz val="8"/>
            <rFont val="Tahoma"/>
            <family val="0"/>
          </rPr>
          <t xml:space="preserve">
Outer Tracker</t>
        </r>
      </text>
    </comment>
    <comment ref="I30" authorId="1">
      <text>
        <r>
          <rPr>
            <b/>
            <sz val="8"/>
            <rFont val="Tahoma"/>
            <family val="0"/>
          </rPr>
          <t>Bobillier Vincent:</t>
        </r>
        <r>
          <rPr>
            <sz val="8"/>
            <rFont val="Tahoma"/>
            <family val="0"/>
          </rPr>
          <t xml:space="preserve">
7.7 Cables
and 1.3 S-box</t>
        </r>
      </text>
    </comment>
  </commentList>
</comments>
</file>

<file path=xl/sharedStrings.xml><?xml version="1.0" encoding="utf-8"?>
<sst xmlns="http://schemas.openxmlformats.org/spreadsheetml/2006/main" count="183" uniqueCount="139">
  <si>
    <t>LHCb Cooling Matrix</t>
  </si>
  <si>
    <t>Sub system</t>
  </si>
  <si>
    <t>Magnet</t>
  </si>
  <si>
    <t>Vertex Locator</t>
  </si>
  <si>
    <t>Inner Tracker</t>
  </si>
  <si>
    <t>Outer Tracker</t>
  </si>
  <si>
    <t>RICH 1</t>
  </si>
  <si>
    <t>RICH 2</t>
  </si>
  <si>
    <t>SPD/PS</t>
  </si>
  <si>
    <t>Electromagnetic Calorimeter</t>
  </si>
  <si>
    <t>Hadron Calorimeter</t>
  </si>
  <si>
    <t>Muon system</t>
  </si>
  <si>
    <t>MultiWireProportionalChamber</t>
  </si>
  <si>
    <t>ResistivePlateChamber</t>
  </si>
  <si>
    <t>Calorimeter</t>
  </si>
  <si>
    <t>Counting House</t>
  </si>
  <si>
    <t>D1</t>
  </si>
  <si>
    <t>D2</t>
  </si>
  <si>
    <t>A</t>
  </si>
  <si>
    <t>B</t>
  </si>
  <si>
    <t>Experimental Cavern</t>
  </si>
  <si>
    <t>Counting House Area</t>
  </si>
  <si>
    <t>Computer Farm</t>
  </si>
  <si>
    <t>Control Room</t>
  </si>
  <si>
    <t>cooling agent</t>
  </si>
  <si>
    <t>cooling capacity</t>
  </si>
  <si>
    <t>comments</t>
  </si>
  <si>
    <t>demineralised water</t>
  </si>
  <si>
    <t>temperature</t>
  </si>
  <si>
    <r>
      <t>5 x 10</t>
    </r>
    <r>
      <rPr>
        <vertAlign val="superscript"/>
        <sz val="10"/>
        <rFont val="Arial"/>
        <family val="2"/>
      </rPr>
      <t>6</t>
    </r>
  </si>
  <si>
    <t>[ºC]</t>
  </si>
  <si>
    <t>[W]</t>
  </si>
  <si>
    <t>CO2 (R774)</t>
  </si>
  <si>
    <r>
      <t>D</t>
    </r>
    <r>
      <rPr>
        <sz val="10"/>
        <rFont val="Arial"/>
        <family val="0"/>
      </rPr>
      <t xml:space="preserve">T = 25ºC , </t>
    </r>
    <r>
      <rPr>
        <sz val="10"/>
        <rFont val="Symbol"/>
        <family val="1"/>
      </rPr>
      <t>D</t>
    </r>
    <r>
      <rPr>
        <sz val="10"/>
        <rFont val="Arial"/>
        <family val="0"/>
      </rPr>
      <t>P = 10 bar,
 flow 150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</t>
    </r>
  </si>
  <si>
    <t>two phase cooling system, 
15 bar- 57 bar</t>
  </si>
  <si>
    <t>C6F14</t>
  </si>
  <si>
    <r>
      <t>2.5 x 10</t>
    </r>
    <r>
      <rPr>
        <vertAlign val="superscript"/>
        <sz val="10"/>
        <rFont val="Arial"/>
        <family val="2"/>
      </rPr>
      <t>3</t>
    </r>
  </si>
  <si>
    <t>alternativ: CO2 two phase</t>
  </si>
  <si>
    <r>
      <t>2.45 x 10</t>
    </r>
    <r>
      <rPr>
        <vertAlign val="superscript"/>
        <sz val="10"/>
        <rFont val="Arial"/>
        <family val="2"/>
      </rPr>
      <t>3</t>
    </r>
  </si>
  <si>
    <t>range: -25 - 10</t>
  </si>
  <si>
    <t>min -30</t>
  </si>
  <si>
    <t>equipment</t>
  </si>
  <si>
    <t>Coil</t>
  </si>
  <si>
    <t>Hybrid</t>
  </si>
  <si>
    <t>Electronics</t>
  </si>
  <si>
    <t>PMP+base</t>
  </si>
  <si>
    <t>Racks</t>
  </si>
  <si>
    <t>Room</t>
  </si>
  <si>
    <t>3.8 x103</t>
  </si>
  <si>
    <t>2.5W per channel, 'inner region' high density: 
9 PM's x 167 modules = 1503 channels on a 
surface of  1940mmx1454mm.</t>
  </si>
  <si>
    <t>air? water ?</t>
  </si>
  <si>
    <t>Chilled water</t>
  </si>
  <si>
    <t>Chilled Water</t>
  </si>
  <si>
    <t>Mixed water</t>
  </si>
  <si>
    <t>Air condition</t>
  </si>
  <si>
    <t>Air condition or Rack cooling</t>
  </si>
  <si>
    <t>PC</t>
  </si>
  <si>
    <t>Chilled water/Mixed water</t>
  </si>
  <si>
    <t>Item</t>
  </si>
  <si>
    <t>Counting house</t>
  </si>
  <si>
    <t>Light</t>
  </si>
  <si>
    <t>Counting House area</t>
  </si>
  <si>
    <t>DELPHI Barrel</t>
  </si>
  <si>
    <t>Detector area</t>
  </si>
  <si>
    <t>Muon</t>
  </si>
  <si>
    <t>SUM</t>
  </si>
  <si>
    <t>OT</t>
  </si>
  <si>
    <t>Sum</t>
  </si>
  <si>
    <t>General Service</t>
  </si>
  <si>
    <t>Gas system</t>
  </si>
  <si>
    <t>Cooling system</t>
  </si>
  <si>
    <t>Magnet (MSS &amp;MCS)</t>
  </si>
  <si>
    <t>Head wall</t>
  </si>
  <si>
    <t>cooled by</t>
  </si>
  <si>
    <t>x</t>
  </si>
  <si>
    <t>Deminerilzed water</t>
  </si>
  <si>
    <t>heat
dissipation
to air</t>
  </si>
  <si>
    <t>all numbers are given in kW</t>
  </si>
  <si>
    <t>Electricity/Heat dissipation in the UX cavern</t>
  </si>
  <si>
    <t>Vertex</t>
  </si>
  <si>
    <t xml:space="preserve">Repeater Board </t>
  </si>
  <si>
    <t>Quantitiy</t>
  </si>
  <si>
    <t>dissipation</t>
  </si>
  <si>
    <t>Driver</t>
  </si>
  <si>
    <t>Digital Part</t>
  </si>
  <si>
    <t>Radhard regulators</t>
  </si>
  <si>
    <t>Boards for Pil-up</t>
  </si>
  <si>
    <t>Repeater</t>
  </si>
  <si>
    <t>Digital repeater</t>
  </si>
  <si>
    <t>Elec-to-opic station</t>
  </si>
  <si>
    <t>Ion-getter pump</t>
  </si>
  <si>
    <t>Roughing pump, unidry</t>
  </si>
  <si>
    <t>Turbo pump</t>
  </si>
  <si>
    <t>60m cables</t>
  </si>
  <si>
    <t>chilled</t>
  </si>
  <si>
    <t>air</t>
  </si>
  <si>
    <t>cooled by... water</t>
  </si>
  <si>
    <t>mixed</t>
  </si>
  <si>
    <t>PreShower/SPD</t>
  </si>
  <si>
    <t>PMs</t>
  </si>
  <si>
    <t>PMs VFE</t>
  </si>
  <si>
    <t>Readout electronics
crates</t>
  </si>
  <si>
    <t>Electromagentic
Calorimeter</t>
  </si>
  <si>
    <t>Hadronic
Calorimeter</t>
  </si>
  <si>
    <t>Electronics close to PZ</t>
  </si>
  <si>
    <t>Others</t>
  </si>
  <si>
    <t>Exhibition (DELPHI)</t>
  </si>
  <si>
    <t>?</t>
  </si>
  <si>
    <t>TOTAL to be cooled by mixed water</t>
  </si>
  <si>
    <t>Gas plat 86</t>
  </si>
  <si>
    <t>Gas plat 84</t>
  </si>
  <si>
    <t>Left cooling capacity by mixed water</t>
  </si>
  <si>
    <t>pumps, lights …</t>
  </si>
  <si>
    <t>27-03-2003</t>
  </si>
  <si>
    <t xml:space="preserve">Mixed water </t>
  </si>
  <si>
    <t xml:space="preserve">Chilled water </t>
  </si>
  <si>
    <t>On-detector electronics (s-box, cables...)
not cooled so far</t>
  </si>
  <si>
    <t>A/B (D3)</t>
  </si>
  <si>
    <t xml:space="preserve">heat dissipated
to air inside the barrack (cooled by the air cond) </t>
  </si>
  <si>
    <t>Electronics not in racks (PCs and others, during comissioning for example)</t>
  </si>
  <si>
    <t xml:space="preserve"> </t>
  </si>
  <si>
    <t>Total in the counting houses</t>
  </si>
  <si>
    <t>Air conditioning 18 kW consumption max per unit (estimate of kW dissipated)</t>
  </si>
  <si>
    <t>Electronics in Racks (5% inefficiency)</t>
  </si>
  <si>
    <t>Farm (5% inefficiency)</t>
  </si>
  <si>
    <t xml:space="preserve">Service boxes (20% inefficiency) </t>
  </si>
  <si>
    <t>People (100 W / person if 10 --&gt; 1kW)</t>
  </si>
  <si>
    <t>We don’t know what power is dissipated from the air conditionner units</t>
  </si>
  <si>
    <t>1500 - the total power cooled by mixed water</t>
  </si>
  <si>
    <t>Electronics in Racks (cooled, 5% inefficiency)</t>
  </si>
  <si>
    <t>IT + TT</t>
  </si>
  <si>
    <t>VELO + VETO</t>
  </si>
  <si>
    <t>RICH 1 + 2</t>
  </si>
  <si>
    <t>On-detector elec. (cooled, 15% inefficiency)</t>
  </si>
  <si>
    <t>Not sure, to be confirmed</t>
  </si>
  <si>
    <t>Big dissipation to the air !</t>
  </si>
  <si>
    <t>power cooled by water</t>
  </si>
  <si>
    <t>ECAL/HCALPS/SPD</t>
  </si>
  <si>
    <t>For the RICH it might be doubled !?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</si>
</sst>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6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Dashed"/>
    </border>
    <border>
      <left style="thin"/>
      <right>
        <color indexed="63"/>
      </right>
      <top style="thin"/>
      <bottom style="mediumDashed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Dashed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 wrapText="1"/>
    </xf>
    <xf numFmtId="0" fontId="1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4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9" fillId="0" borderId="0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0" xfId="0" applyFont="1" applyBorder="1" applyAlignment="1">
      <alignment textRotation="90"/>
    </xf>
    <xf numFmtId="0" fontId="1" fillId="0" borderId="21" xfId="0" applyFont="1" applyBorder="1" applyAlignment="1">
      <alignment textRotation="90" wrapText="1"/>
    </xf>
    <xf numFmtId="0" fontId="1" fillId="0" borderId="2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right" wrapText="1"/>
    </xf>
    <xf numFmtId="0" fontId="1" fillId="0" borderId="25" xfId="0" applyFont="1" applyBorder="1" applyAlignment="1">
      <alignment/>
    </xf>
    <xf numFmtId="0" fontId="9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28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9" fillId="4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4" borderId="0" xfId="0" applyFont="1" applyFill="1" applyAlignment="1">
      <alignment/>
    </xf>
    <xf numFmtId="0" fontId="9" fillId="4" borderId="1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textRotation="90" wrapText="1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" fillId="0" borderId="36" xfId="0" applyFont="1" applyFill="1" applyBorder="1" applyAlignment="1">
      <alignment/>
    </xf>
    <xf numFmtId="0" fontId="15" fillId="0" borderId="42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1" fillId="0" borderId="23" xfId="0" applyFont="1" applyFill="1" applyBorder="1" applyAlignment="1">
      <alignment/>
    </xf>
    <xf numFmtId="0" fontId="13" fillId="0" borderId="4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44" xfId="0" applyFont="1" applyBorder="1" applyAlignment="1">
      <alignment/>
    </xf>
    <xf numFmtId="0" fontId="11" fillId="0" borderId="45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9" fillId="0" borderId="9" xfId="0" applyFont="1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1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workbookViewId="0" topLeftCell="B13">
      <selection activeCell="E23" sqref="E23"/>
    </sheetView>
  </sheetViews>
  <sheetFormatPr defaultColWidth="9.140625" defaultRowHeight="12.75"/>
  <cols>
    <col min="2" max="2" width="21.00390625" style="0" customWidth="1"/>
    <col min="3" max="4" width="29.28125" style="0" customWidth="1"/>
    <col min="5" max="5" width="18.28125" style="0" customWidth="1"/>
    <col min="6" max="7" width="20.421875" style="5" customWidth="1"/>
    <col min="8" max="8" width="47.00390625" style="0" customWidth="1"/>
  </cols>
  <sheetData>
    <row r="2" ht="18">
      <c r="A2" s="1" t="s">
        <v>0</v>
      </c>
    </row>
    <row r="4" spans="2:8" ht="15.75">
      <c r="B4" s="2"/>
      <c r="C4" s="2"/>
      <c r="D4" s="2" t="s">
        <v>41</v>
      </c>
      <c r="E4" s="2" t="s">
        <v>24</v>
      </c>
      <c r="F4" s="6" t="s">
        <v>25</v>
      </c>
      <c r="G4" s="6" t="s">
        <v>28</v>
      </c>
      <c r="H4" s="2" t="s">
        <v>26</v>
      </c>
    </row>
    <row r="5" spans="2:7" ht="15.75">
      <c r="B5" s="2" t="s">
        <v>1</v>
      </c>
      <c r="F5" s="5" t="s">
        <v>31</v>
      </c>
      <c r="G5" s="5" t="s">
        <v>30</v>
      </c>
    </row>
    <row r="6" spans="2:8" ht="27">
      <c r="B6" s="3"/>
      <c r="H6" s="8" t="s">
        <v>33</v>
      </c>
    </row>
    <row r="7" spans="2:6" ht="14.25">
      <c r="B7" s="3" t="s">
        <v>2</v>
      </c>
      <c r="D7" t="s">
        <v>42</v>
      </c>
      <c r="E7" t="s">
        <v>27</v>
      </c>
      <c r="F7" s="5" t="s">
        <v>29</v>
      </c>
    </row>
    <row r="8" spans="2:8" ht="25.5">
      <c r="B8" s="3" t="s">
        <v>3</v>
      </c>
      <c r="D8" t="s">
        <v>43</v>
      </c>
      <c r="E8" t="s">
        <v>32</v>
      </c>
      <c r="F8" s="5" t="s">
        <v>36</v>
      </c>
      <c r="G8" s="5" t="s">
        <v>39</v>
      </c>
      <c r="H8" s="7" t="s">
        <v>34</v>
      </c>
    </row>
    <row r="9" spans="2:8" ht="14.25">
      <c r="B9" s="3" t="s">
        <v>4</v>
      </c>
      <c r="D9" t="s">
        <v>43</v>
      </c>
      <c r="E9" t="s">
        <v>35</v>
      </c>
      <c r="F9" s="5" t="s">
        <v>38</v>
      </c>
      <c r="G9" s="5" t="s">
        <v>40</v>
      </c>
      <c r="H9" s="7" t="s">
        <v>37</v>
      </c>
    </row>
    <row r="10" spans="2:4" ht="12.75">
      <c r="B10" s="3" t="s">
        <v>5</v>
      </c>
      <c r="D10" t="s">
        <v>44</v>
      </c>
    </row>
    <row r="11" spans="2:4" ht="12.75">
      <c r="B11" s="3" t="s">
        <v>6</v>
      </c>
      <c r="D11" t="s">
        <v>44</v>
      </c>
    </row>
    <row r="12" spans="2:4" ht="12.75">
      <c r="B12" s="3" t="s">
        <v>7</v>
      </c>
      <c r="D12" t="s">
        <v>44</v>
      </c>
    </row>
    <row r="13" ht="12.75">
      <c r="B13" s="3" t="s">
        <v>14</v>
      </c>
    </row>
    <row r="14" spans="2:3" ht="12.75">
      <c r="B14" s="3"/>
      <c r="C14" s="4" t="s">
        <v>8</v>
      </c>
    </row>
    <row r="15" spans="2:8" ht="38.25" customHeight="1">
      <c r="B15" s="3"/>
      <c r="C15" s="4" t="s">
        <v>9</v>
      </c>
      <c r="D15" t="s">
        <v>45</v>
      </c>
      <c r="E15" t="s">
        <v>50</v>
      </c>
      <c r="F15" s="5" t="s">
        <v>48</v>
      </c>
      <c r="H15" s="7" t="s">
        <v>49</v>
      </c>
    </row>
    <row r="16" spans="2:4" ht="12.75">
      <c r="B16" s="3"/>
      <c r="C16" s="4" t="s">
        <v>10</v>
      </c>
      <c r="D16" s="4"/>
    </row>
    <row r="17" spans="2:4" ht="12.75">
      <c r="B17" s="3" t="s">
        <v>11</v>
      </c>
      <c r="C17" s="4"/>
      <c r="D17" s="4"/>
    </row>
    <row r="18" spans="2:4" ht="12.75">
      <c r="B18" s="3"/>
      <c r="C18" s="4" t="s">
        <v>12</v>
      </c>
      <c r="D18" s="4"/>
    </row>
    <row r="19" spans="2:4" ht="12.75">
      <c r="B19" s="3"/>
      <c r="C19" s="4" t="s">
        <v>13</v>
      </c>
      <c r="D19" s="4"/>
    </row>
    <row r="20" spans="2:4" ht="12.75">
      <c r="B20" s="3"/>
      <c r="C20" s="4"/>
      <c r="D20" s="4"/>
    </row>
    <row r="21" spans="2:4" ht="12.75">
      <c r="B21" s="3" t="s">
        <v>15</v>
      </c>
      <c r="C21" s="4"/>
      <c r="D21" s="4"/>
    </row>
    <row r="22" spans="2:4" ht="12.75">
      <c r="B22" s="3"/>
      <c r="C22" s="4" t="s">
        <v>16</v>
      </c>
      <c r="D22" s="4"/>
    </row>
    <row r="23" spans="2:5" ht="12.75">
      <c r="B23" s="3"/>
      <c r="C23" s="9" t="s">
        <v>46</v>
      </c>
      <c r="D23" s="4"/>
      <c r="E23" t="s">
        <v>53</v>
      </c>
    </row>
    <row r="24" spans="2:5" ht="12.75">
      <c r="B24" s="3"/>
      <c r="C24" s="9" t="s">
        <v>47</v>
      </c>
      <c r="D24" s="4"/>
      <c r="E24" t="s">
        <v>52</v>
      </c>
    </row>
    <row r="25" spans="2:4" ht="12.75">
      <c r="B25" s="3"/>
      <c r="C25" s="4" t="s">
        <v>17</v>
      </c>
      <c r="D25" s="4"/>
    </row>
    <row r="26" spans="2:5" ht="12.75">
      <c r="B26" s="3"/>
      <c r="C26" s="9" t="s">
        <v>46</v>
      </c>
      <c r="D26" s="4"/>
      <c r="E26" t="s">
        <v>53</v>
      </c>
    </row>
    <row r="27" spans="2:5" ht="12.75">
      <c r="B27" s="3"/>
      <c r="C27" s="9" t="s">
        <v>47</v>
      </c>
      <c r="D27" s="4"/>
      <c r="E27" t="s">
        <v>51</v>
      </c>
    </row>
    <row r="28" spans="2:4" ht="12.75">
      <c r="B28" s="3"/>
      <c r="C28" s="4" t="s">
        <v>18</v>
      </c>
      <c r="D28" s="4"/>
    </row>
    <row r="29" spans="2:5" ht="12.75">
      <c r="B29" s="3"/>
      <c r="C29" s="9" t="s">
        <v>46</v>
      </c>
      <c r="D29" s="4"/>
      <c r="E29" t="s">
        <v>53</v>
      </c>
    </row>
    <row r="30" spans="2:5" ht="12.75">
      <c r="B30" s="3"/>
      <c r="C30" s="9" t="s">
        <v>47</v>
      </c>
      <c r="D30" s="4"/>
      <c r="E30" t="s">
        <v>51</v>
      </c>
    </row>
    <row r="31" spans="2:4" ht="12.75">
      <c r="B31" s="3"/>
      <c r="C31" s="4" t="s">
        <v>19</v>
      </c>
      <c r="D31" s="4"/>
    </row>
    <row r="32" spans="2:5" ht="12.75">
      <c r="B32" s="3"/>
      <c r="C32" s="9" t="s">
        <v>46</v>
      </c>
      <c r="D32" s="4"/>
      <c r="E32" t="s">
        <v>53</v>
      </c>
    </row>
    <row r="33" spans="2:5" ht="12.75">
      <c r="B33" s="3"/>
      <c r="C33" s="9" t="s">
        <v>47</v>
      </c>
      <c r="E33" t="s">
        <v>51</v>
      </c>
    </row>
    <row r="34" spans="2:3" ht="12.75">
      <c r="B34" s="3" t="s">
        <v>20</v>
      </c>
      <c r="C34" s="9" t="s">
        <v>54</v>
      </c>
    </row>
    <row r="35" spans="2:3" ht="12.75">
      <c r="B35" s="3"/>
      <c r="C35" s="9" t="s">
        <v>54</v>
      </c>
    </row>
    <row r="36" spans="2:3" ht="12.75">
      <c r="B36" s="3" t="s">
        <v>21</v>
      </c>
      <c r="C36" s="9" t="s">
        <v>54</v>
      </c>
    </row>
    <row r="37" ht="12.75">
      <c r="B37" s="3"/>
    </row>
    <row r="38" spans="2:3" ht="12.75">
      <c r="B38" s="3" t="s">
        <v>23</v>
      </c>
      <c r="C38" s="9" t="s">
        <v>54</v>
      </c>
    </row>
    <row r="39" ht="12.75">
      <c r="B39" s="3"/>
    </row>
    <row r="40" spans="2:5" ht="12.75">
      <c r="B40" s="3" t="s">
        <v>22</v>
      </c>
      <c r="C40" s="9" t="s">
        <v>55</v>
      </c>
      <c r="D40" t="s">
        <v>56</v>
      </c>
      <c r="E40" t="s">
        <v>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zoomScale="60" zoomScaleNormal="60" workbookViewId="0" topLeftCell="A1">
      <selection activeCell="B42" sqref="B42"/>
    </sheetView>
  </sheetViews>
  <sheetFormatPr defaultColWidth="9.140625" defaultRowHeight="12.75"/>
  <cols>
    <col min="1" max="1" width="2.28125" style="1" customWidth="1"/>
    <col min="2" max="2" width="57.00390625" style="1" customWidth="1"/>
    <col min="3" max="3" width="17.28125" style="1" customWidth="1"/>
    <col min="4" max="4" width="14.8515625" style="1" customWidth="1"/>
    <col min="5" max="5" width="16.28125" style="1" customWidth="1"/>
    <col min="6" max="6" width="18.140625" style="1" customWidth="1"/>
    <col min="7" max="7" width="13.00390625" style="1" customWidth="1"/>
    <col min="8" max="9" width="9.140625" style="1" customWidth="1"/>
    <col min="10" max="10" width="26.57421875" style="1" customWidth="1"/>
    <col min="11" max="14" width="9.140625" style="1" customWidth="1"/>
    <col min="15" max="15" width="3.421875" style="1" customWidth="1"/>
    <col min="16" max="17" width="12.28125" style="1" customWidth="1"/>
    <col min="18" max="18" width="15.7109375" style="1" customWidth="1"/>
    <col min="19" max="19" width="11.421875" style="1" customWidth="1"/>
    <col min="20" max="20" width="3.8515625" style="1" customWidth="1"/>
    <col min="21" max="21" width="4.421875" style="1" customWidth="1"/>
    <col min="22" max="22" width="3.8515625" style="1" customWidth="1"/>
    <col min="23" max="23" width="36.57421875" style="1" customWidth="1"/>
    <col min="24" max="16384" width="9.140625" style="1" customWidth="1"/>
  </cols>
  <sheetData>
    <row r="1" spans="1:22" ht="18.75">
      <c r="A1" s="17" t="s">
        <v>78</v>
      </c>
      <c r="B1" s="18"/>
      <c r="C1" s="20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22"/>
      <c r="P1" s="123" t="s">
        <v>113</v>
      </c>
      <c r="Q1" s="123"/>
      <c r="R1" s="123"/>
      <c r="S1" s="114"/>
      <c r="T1" s="114"/>
      <c r="U1" s="114"/>
      <c r="V1" s="124"/>
    </row>
    <row r="2" spans="1:22" ht="40.5" customHeight="1" thickBot="1">
      <c r="A2" s="18"/>
      <c r="B2" s="18"/>
      <c r="C2" s="156" t="s">
        <v>77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  <c r="O2" s="39"/>
      <c r="P2" s="61"/>
      <c r="Q2" s="61"/>
      <c r="R2" s="43"/>
      <c r="S2" s="81"/>
      <c r="T2" s="159" t="s">
        <v>73</v>
      </c>
      <c r="U2" s="160"/>
      <c r="V2" s="161"/>
    </row>
    <row r="3" spans="1:22" ht="125.25" customHeight="1" thickBot="1">
      <c r="A3" s="25"/>
      <c r="B3" s="45" t="s">
        <v>58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41"/>
      <c r="P3" s="29" t="s">
        <v>67</v>
      </c>
      <c r="Q3" s="72" t="s">
        <v>136</v>
      </c>
      <c r="R3" s="130" t="s">
        <v>118</v>
      </c>
      <c r="S3" s="73" t="s">
        <v>76</v>
      </c>
      <c r="T3" s="74" t="s">
        <v>114</v>
      </c>
      <c r="U3" s="74" t="s">
        <v>115</v>
      </c>
      <c r="V3" s="75" t="s">
        <v>75</v>
      </c>
    </row>
    <row r="4" spans="1:22" ht="31.5" customHeight="1">
      <c r="A4" s="48"/>
      <c r="B4" s="49" t="s">
        <v>59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86"/>
      <c r="P4" s="131"/>
      <c r="Q4" s="76"/>
      <c r="R4" s="133"/>
      <c r="S4" s="77"/>
      <c r="T4" s="48"/>
      <c r="U4" s="48"/>
      <c r="V4" s="69"/>
    </row>
    <row r="5" spans="1:22" ht="22.5" customHeight="1">
      <c r="A5" s="18"/>
      <c r="B5" s="17"/>
      <c r="C5" s="37" t="s">
        <v>16</v>
      </c>
      <c r="D5" s="37"/>
      <c r="E5" s="37" t="s">
        <v>17</v>
      </c>
      <c r="F5" s="37" t="s">
        <v>117</v>
      </c>
      <c r="G5" s="37"/>
      <c r="H5" s="37"/>
      <c r="I5" s="37"/>
      <c r="J5" s="37"/>
      <c r="K5" s="37"/>
      <c r="L5" s="37"/>
      <c r="M5" s="37"/>
      <c r="N5" s="37"/>
      <c r="O5" s="44"/>
      <c r="P5" s="20"/>
      <c r="Q5" s="85"/>
      <c r="R5" s="134"/>
      <c r="S5" s="32"/>
      <c r="T5" s="33"/>
      <c r="U5" s="33"/>
      <c r="V5" s="71"/>
    </row>
    <row r="6" spans="1:22" ht="18">
      <c r="A6" s="18"/>
      <c r="B6" s="18" t="s">
        <v>123</v>
      </c>
      <c r="C6" s="19" t="s">
        <v>120</v>
      </c>
      <c r="D6" s="19"/>
      <c r="E6" s="19">
        <v>203</v>
      </c>
      <c r="F6" s="19">
        <v>236</v>
      </c>
      <c r="G6" s="19"/>
      <c r="H6" s="18"/>
      <c r="I6" s="19"/>
      <c r="J6" s="19"/>
      <c r="K6" s="19"/>
      <c r="L6" s="19"/>
      <c r="M6" s="19"/>
      <c r="N6" s="19"/>
      <c r="O6" s="44"/>
      <c r="P6" s="21">
        <f>SUM(C6:N6)</f>
        <v>439</v>
      </c>
      <c r="Q6" s="153">
        <f>SUM(D6:O6)</f>
        <v>439</v>
      </c>
      <c r="R6" s="135">
        <f>P6*0.05</f>
        <v>21.950000000000003</v>
      </c>
      <c r="S6" s="79">
        <v>0</v>
      </c>
      <c r="T6" s="18" t="s">
        <v>74</v>
      </c>
      <c r="U6" s="18" t="s">
        <v>74</v>
      </c>
      <c r="V6" s="60"/>
    </row>
    <row r="7" spans="1:22" ht="36">
      <c r="A7" s="18"/>
      <c r="B7" s="36" t="s">
        <v>119</v>
      </c>
      <c r="C7" s="19">
        <v>2</v>
      </c>
      <c r="D7" s="19"/>
      <c r="E7" s="19">
        <v>2</v>
      </c>
      <c r="F7" s="19">
        <v>2</v>
      </c>
      <c r="G7" s="19"/>
      <c r="H7" s="18"/>
      <c r="I7" s="19"/>
      <c r="J7" s="19"/>
      <c r="K7" s="19"/>
      <c r="L7" s="19"/>
      <c r="M7" s="19"/>
      <c r="N7" s="19"/>
      <c r="O7" s="44"/>
      <c r="P7" s="21">
        <f>SUM(C7:N7)</f>
        <v>6</v>
      </c>
      <c r="Q7" s="78"/>
      <c r="R7" s="135">
        <f>P7</f>
        <v>6</v>
      </c>
      <c r="S7" s="79">
        <v>0</v>
      </c>
      <c r="T7" s="18"/>
      <c r="U7" s="18" t="s">
        <v>74</v>
      </c>
      <c r="V7" s="60"/>
    </row>
    <row r="8" spans="1:22" ht="18">
      <c r="A8" s="18"/>
      <c r="B8" s="18" t="s">
        <v>60</v>
      </c>
      <c r="C8" s="19">
        <v>1</v>
      </c>
      <c r="D8" s="19"/>
      <c r="E8" s="19">
        <v>1</v>
      </c>
      <c r="F8" s="19">
        <v>1</v>
      </c>
      <c r="G8" s="19"/>
      <c r="H8" s="18"/>
      <c r="I8" s="19"/>
      <c r="J8" s="19"/>
      <c r="K8" s="19"/>
      <c r="L8" s="19"/>
      <c r="M8" s="19"/>
      <c r="N8" s="19"/>
      <c r="O8" s="44"/>
      <c r="P8" s="21">
        <f>SUM(C8:N8)</f>
        <v>3</v>
      </c>
      <c r="Q8" s="78"/>
      <c r="R8" s="135">
        <f>P8</f>
        <v>3</v>
      </c>
      <c r="S8" s="79">
        <v>0</v>
      </c>
      <c r="T8" s="18"/>
      <c r="U8" s="18" t="s">
        <v>74</v>
      </c>
      <c r="V8" s="60"/>
    </row>
    <row r="9" spans="1:22" ht="18">
      <c r="A9" s="18"/>
      <c r="B9" s="18" t="s">
        <v>126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01">
        <v>1</v>
      </c>
      <c r="N9" s="19"/>
      <c r="O9" s="20"/>
      <c r="P9" s="21">
        <v>1</v>
      </c>
      <c r="Q9" s="78"/>
      <c r="R9" s="138">
        <v>1</v>
      </c>
      <c r="S9" s="79">
        <v>0</v>
      </c>
      <c r="T9" s="42"/>
      <c r="U9" s="42"/>
      <c r="V9" s="105"/>
    </row>
    <row r="10" spans="1:22" ht="18">
      <c r="A10" s="18"/>
      <c r="B10" s="18" t="s">
        <v>68</v>
      </c>
      <c r="C10" s="19"/>
      <c r="D10" s="19"/>
      <c r="E10" s="19"/>
      <c r="F10" s="19"/>
      <c r="G10" s="19"/>
      <c r="H10" s="18"/>
      <c r="I10" s="19"/>
      <c r="J10" s="19"/>
      <c r="K10" s="19"/>
      <c r="L10" s="19"/>
      <c r="M10" s="19"/>
      <c r="N10" s="19"/>
      <c r="O10" s="40"/>
      <c r="P10" s="109" t="s">
        <v>107</v>
      </c>
      <c r="Q10" s="99"/>
      <c r="R10" s="135">
        <v>0</v>
      </c>
      <c r="S10" s="79">
        <v>0</v>
      </c>
      <c r="T10" s="18"/>
      <c r="U10" s="18" t="s">
        <v>74</v>
      </c>
      <c r="V10" s="60"/>
    </row>
    <row r="11" spans="1:22" ht="18">
      <c r="A11" s="18"/>
      <c r="B11" s="18" t="s">
        <v>124</v>
      </c>
      <c r="C11" s="19">
        <v>574</v>
      </c>
      <c r="D11" s="19"/>
      <c r="E11" s="19">
        <v>280</v>
      </c>
      <c r="F11" s="19"/>
      <c r="G11" s="19"/>
      <c r="H11" s="22"/>
      <c r="I11" s="19"/>
      <c r="J11" s="19"/>
      <c r="K11" s="19"/>
      <c r="L11" s="19"/>
      <c r="M11" s="19"/>
      <c r="N11" s="19"/>
      <c r="O11" s="40"/>
      <c r="P11" s="21">
        <f>SUM(C11:N11)</f>
        <v>854</v>
      </c>
      <c r="Q11" s="153">
        <v>854</v>
      </c>
      <c r="R11" s="135">
        <f>P11*0.05</f>
        <v>42.7</v>
      </c>
      <c r="S11" s="79">
        <v>0</v>
      </c>
      <c r="T11" s="18" t="s">
        <v>74</v>
      </c>
      <c r="U11" s="18" t="s">
        <v>74</v>
      </c>
      <c r="V11" s="60"/>
    </row>
    <row r="12" spans="1:22" ht="26.25" customHeight="1" thickBot="1">
      <c r="A12" s="54"/>
      <c r="B12" s="55" t="s">
        <v>121</v>
      </c>
      <c r="C12" s="56"/>
      <c r="D12" s="56"/>
      <c r="E12" s="56"/>
      <c r="F12" s="56"/>
      <c r="G12" s="56"/>
      <c r="H12" s="57"/>
      <c r="I12" s="56"/>
      <c r="J12" s="56"/>
      <c r="K12" s="56"/>
      <c r="L12" s="56"/>
      <c r="M12" s="56"/>
      <c r="N12" s="56"/>
      <c r="O12" s="58"/>
      <c r="P12" s="59"/>
      <c r="Q12" s="89"/>
      <c r="R12" s="136">
        <f>SUM(R6:R11)</f>
        <v>74.65</v>
      </c>
      <c r="S12" s="90"/>
      <c r="T12" s="54"/>
      <c r="U12" s="54"/>
      <c r="V12" s="70"/>
    </row>
    <row r="13" spans="1:22" ht="18">
      <c r="A13" s="33"/>
      <c r="B13" s="33"/>
      <c r="C13" s="32"/>
      <c r="D13" s="32"/>
      <c r="E13" s="32"/>
      <c r="F13" s="32"/>
      <c r="G13" s="32"/>
      <c r="H13" s="31"/>
      <c r="I13" s="32"/>
      <c r="J13" s="32"/>
      <c r="K13" s="32"/>
      <c r="L13" s="32"/>
      <c r="M13" s="32"/>
      <c r="N13" s="32"/>
      <c r="O13" s="46"/>
      <c r="P13" s="47"/>
      <c r="Q13" s="87"/>
      <c r="R13" s="137"/>
      <c r="S13" s="88"/>
      <c r="T13" s="33"/>
      <c r="U13" s="33"/>
      <c r="V13" s="71"/>
    </row>
    <row r="14" spans="1:22" ht="27.75" customHeight="1">
      <c r="A14" s="18"/>
      <c r="B14" s="17" t="s">
        <v>61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O14" s="40"/>
      <c r="P14" s="20"/>
      <c r="Q14" s="80"/>
      <c r="R14" s="129"/>
      <c r="S14" s="19"/>
      <c r="T14" s="18"/>
      <c r="U14" s="18"/>
      <c r="V14" s="60"/>
    </row>
    <row r="15" spans="1:22" ht="18" customHeight="1">
      <c r="A15" s="18"/>
      <c r="B15" s="18"/>
      <c r="C15" s="38" t="s">
        <v>109</v>
      </c>
      <c r="D15" s="38"/>
      <c r="E15" s="38" t="s">
        <v>110</v>
      </c>
      <c r="F15" s="37" t="s">
        <v>62</v>
      </c>
      <c r="G15" s="37" t="s">
        <v>72</v>
      </c>
      <c r="H15" s="22"/>
      <c r="I15" s="19"/>
      <c r="J15" s="19"/>
      <c r="K15" s="19"/>
      <c r="L15" s="19"/>
      <c r="M15" s="19"/>
      <c r="N15" s="19"/>
      <c r="O15" s="40"/>
      <c r="P15" s="20"/>
      <c r="Q15" s="80"/>
      <c r="R15" s="135"/>
      <c r="S15" s="22"/>
      <c r="T15" s="18"/>
      <c r="U15" s="18"/>
      <c r="V15" s="60"/>
    </row>
    <row r="16" spans="1:22" ht="18">
      <c r="A16" s="18"/>
      <c r="B16" s="18" t="s">
        <v>69</v>
      </c>
      <c r="C16" s="19">
        <v>2</v>
      </c>
      <c r="D16" s="19"/>
      <c r="E16" s="19">
        <v>2</v>
      </c>
      <c r="F16" s="19"/>
      <c r="G16" s="19"/>
      <c r="H16" s="22"/>
      <c r="I16" s="19"/>
      <c r="J16" s="19"/>
      <c r="K16" s="19"/>
      <c r="L16" s="19"/>
      <c r="M16" s="19"/>
      <c r="N16" s="19"/>
      <c r="O16" s="40"/>
      <c r="P16" s="21">
        <f>SUM(C16:N16)</f>
        <v>4</v>
      </c>
      <c r="Q16" s="78"/>
      <c r="R16" s="135">
        <f>N16</f>
        <v>0</v>
      </c>
      <c r="S16" s="22">
        <f>P16</f>
        <v>4</v>
      </c>
      <c r="T16" s="18"/>
      <c r="U16" s="18"/>
      <c r="V16" s="60"/>
    </row>
    <row r="17" spans="1:22" ht="18">
      <c r="A17" s="18"/>
      <c r="B17" s="18" t="s">
        <v>70</v>
      </c>
      <c r="C17" s="19">
        <v>2</v>
      </c>
      <c r="D17" s="19"/>
      <c r="E17" s="19">
        <v>2</v>
      </c>
      <c r="F17" s="19"/>
      <c r="G17" s="19"/>
      <c r="H17" s="22"/>
      <c r="I17" s="19"/>
      <c r="J17" s="19"/>
      <c r="K17" s="19"/>
      <c r="L17" s="19"/>
      <c r="M17" s="19"/>
      <c r="N17" s="19"/>
      <c r="O17" s="40"/>
      <c r="P17" s="21">
        <f>SUM(C17:N17)</f>
        <v>4</v>
      </c>
      <c r="Q17" s="78"/>
      <c r="R17" s="138">
        <f>N17</f>
        <v>0</v>
      </c>
      <c r="S17" s="22">
        <f>P17</f>
        <v>4</v>
      </c>
      <c r="T17" s="18"/>
      <c r="U17" s="18"/>
      <c r="V17" s="60"/>
    </row>
    <row r="18" spans="1:23" ht="57" customHeight="1">
      <c r="A18" s="18"/>
      <c r="B18" s="36" t="s">
        <v>122</v>
      </c>
      <c r="C18" s="19"/>
      <c r="D18" s="35" t="s">
        <v>107</v>
      </c>
      <c r="E18" s="19"/>
      <c r="F18" s="19"/>
      <c r="G18" s="19"/>
      <c r="H18" s="18"/>
      <c r="I18" s="19"/>
      <c r="J18" s="19"/>
      <c r="K18" s="19"/>
      <c r="L18" s="19"/>
      <c r="M18" s="19"/>
      <c r="N18" s="19"/>
      <c r="O18" s="40"/>
      <c r="P18" s="21"/>
      <c r="Q18" s="78"/>
      <c r="R18" s="138">
        <v>0</v>
      </c>
      <c r="S18" s="34" t="s">
        <v>107</v>
      </c>
      <c r="T18" s="18"/>
      <c r="U18" s="18"/>
      <c r="V18" s="60"/>
      <c r="W18" s="118" t="s">
        <v>127</v>
      </c>
    </row>
    <row r="19" spans="1:22" ht="18">
      <c r="A19" s="18"/>
      <c r="B19" s="18" t="s">
        <v>106</v>
      </c>
      <c r="C19" s="19"/>
      <c r="D19" s="19">
        <v>2</v>
      </c>
      <c r="E19" s="19"/>
      <c r="F19" s="19"/>
      <c r="G19" s="19"/>
      <c r="H19" s="22"/>
      <c r="I19" s="19"/>
      <c r="J19" s="19"/>
      <c r="K19" s="19"/>
      <c r="L19" s="19"/>
      <c r="M19" s="19"/>
      <c r="N19" s="19"/>
      <c r="O19" s="40"/>
      <c r="P19" s="21">
        <f>SUM(C19:N19)</f>
        <v>2</v>
      </c>
      <c r="Q19" s="78"/>
      <c r="R19" s="138">
        <f>N19</f>
        <v>0</v>
      </c>
      <c r="S19" s="22">
        <f>P19</f>
        <v>2</v>
      </c>
      <c r="T19" s="18"/>
      <c r="U19" s="18"/>
      <c r="V19" s="60"/>
    </row>
    <row r="20" spans="1:22" ht="18">
      <c r="A20" s="18"/>
      <c r="B20" s="25" t="s">
        <v>71</v>
      </c>
      <c r="C20" s="27"/>
      <c r="D20" s="27"/>
      <c r="E20" s="27"/>
      <c r="F20" s="27"/>
      <c r="G20" s="27">
        <v>1.5</v>
      </c>
      <c r="H20" s="28"/>
      <c r="I20" s="27"/>
      <c r="J20" s="27"/>
      <c r="K20" s="27"/>
      <c r="L20" s="27"/>
      <c r="M20" s="27"/>
      <c r="N20" s="27"/>
      <c r="O20" s="41"/>
      <c r="P20" s="29">
        <f>SUM(C20:N20)</f>
        <v>1.5</v>
      </c>
      <c r="Q20" s="144"/>
      <c r="R20" s="138">
        <f>N20</f>
        <v>0</v>
      </c>
      <c r="S20" s="22">
        <f>P20</f>
        <v>1.5</v>
      </c>
      <c r="T20" s="18"/>
      <c r="U20" s="18"/>
      <c r="V20" s="60"/>
    </row>
    <row r="21" spans="1:22" ht="18">
      <c r="A21" s="120"/>
      <c r="B21" s="25" t="s">
        <v>104</v>
      </c>
      <c r="C21" s="25"/>
      <c r="D21" s="25"/>
      <c r="E21" s="25"/>
      <c r="F21" s="25"/>
      <c r="G21" s="115" t="s">
        <v>107</v>
      </c>
      <c r="H21" s="25"/>
      <c r="I21" s="25"/>
      <c r="J21" s="25"/>
      <c r="K21" s="25"/>
      <c r="L21" s="25"/>
      <c r="M21" s="25"/>
      <c r="N21" s="25"/>
      <c r="O21" s="112"/>
      <c r="P21" s="132"/>
      <c r="Q21" s="145"/>
      <c r="R21" s="139">
        <v>0</v>
      </c>
      <c r="S21" s="111" t="s">
        <v>107</v>
      </c>
      <c r="T21" s="25"/>
      <c r="U21" s="25"/>
      <c r="V21" s="62"/>
    </row>
    <row r="22" spans="1:22" ht="12" customHeight="1">
      <c r="A22" s="121"/>
      <c r="B22" s="42"/>
      <c r="C22" s="42"/>
      <c r="D22" s="42"/>
      <c r="E22" s="42"/>
      <c r="F22" s="42"/>
      <c r="G22" s="44"/>
      <c r="H22" s="42"/>
      <c r="I22" s="42"/>
      <c r="J22" s="42"/>
      <c r="K22" s="42"/>
      <c r="L22" s="42"/>
      <c r="M22" s="42"/>
      <c r="N22" s="42"/>
      <c r="O22" s="42"/>
      <c r="P22" s="121"/>
      <c r="Q22" s="146"/>
      <c r="R22" s="138"/>
      <c r="S22" s="79"/>
      <c r="T22" s="42"/>
      <c r="U22" s="42"/>
      <c r="V22" s="105"/>
    </row>
    <row r="23" spans="1:22" ht="19.5" thickBot="1">
      <c r="A23" s="67"/>
      <c r="B23" s="63" t="s">
        <v>65</v>
      </c>
      <c r="C23" s="64"/>
      <c r="D23" s="64"/>
      <c r="E23" s="64"/>
      <c r="F23" s="64"/>
      <c r="G23" s="64"/>
      <c r="H23" s="65"/>
      <c r="I23" s="66"/>
      <c r="J23" s="66"/>
      <c r="K23" s="66"/>
      <c r="L23" s="66"/>
      <c r="M23" s="66"/>
      <c r="N23" s="66"/>
      <c r="O23" s="116"/>
      <c r="P23" s="150">
        <f>SUM(P16:P21)+SUM(P6:P11)</f>
        <v>1314.5</v>
      </c>
      <c r="Q23" s="154">
        <f>SUM(Q16:Q21)+SUM(Q6:Q11)</f>
        <v>1293</v>
      </c>
      <c r="R23" s="140">
        <f>R12</f>
        <v>74.65</v>
      </c>
      <c r="S23" s="98">
        <f>SUM(S6:S20)</f>
        <v>11.5</v>
      </c>
      <c r="T23" s="67"/>
      <c r="U23" s="67"/>
      <c r="V23" s="68"/>
    </row>
    <row r="24" spans="1:22" ht="9.75" customHeight="1" thickBot="1">
      <c r="A24" s="82"/>
      <c r="B24" s="83"/>
      <c r="C24" s="91"/>
      <c r="D24" s="91"/>
      <c r="E24" s="91"/>
      <c r="F24" s="91"/>
      <c r="G24" s="91"/>
      <c r="H24" s="92"/>
      <c r="I24" s="84"/>
      <c r="J24" s="84"/>
      <c r="K24" s="84"/>
      <c r="L24" s="84"/>
      <c r="M24" s="84"/>
      <c r="N24" s="84"/>
      <c r="O24" s="93"/>
      <c r="P24" s="94"/>
      <c r="Q24" s="147"/>
      <c r="R24" s="141"/>
      <c r="S24" s="96"/>
      <c r="T24" s="97"/>
      <c r="U24" s="97"/>
      <c r="V24" s="100"/>
    </row>
    <row r="25" spans="1:22" ht="30" customHeight="1">
      <c r="A25" s="48"/>
      <c r="B25" s="49" t="s">
        <v>63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86"/>
      <c r="P25" s="95"/>
      <c r="Q25" s="148"/>
      <c r="R25" s="142"/>
      <c r="S25" s="103"/>
      <c r="T25" s="103"/>
      <c r="U25" s="103"/>
      <c r="V25" s="104"/>
    </row>
    <row r="26" spans="1:22" ht="18">
      <c r="A26" s="18"/>
      <c r="B26" s="12"/>
      <c r="C26" s="37" t="s">
        <v>131</v>
      </c>
      <c r="D26" s="37" t="s">
        <v>130</v>
      </c>
      <c r="E26" s="37" t="s">
        <v>132</v>
      </c>
      <c r="F26" s="37"/>
      <c r="G26" s="37" t="s">
        <v>2</v>
      </c>
      <c r="H26" s="38"/>
      <c r="I26" s="38" t="s">
        <v>66</v>
      </c>
      <c r="J26" s="37" t="s">
        <v>137</v>
      </c>
      <c r="K26" s="37"/>
      <c r="L26" s="37"/>
      <c r="M26" s="37" t="s">
        <v>105</v>
      </c>
      <c r="N26" s="37" t="s">
        <v>64</v>
      </c>
      <c r="O26" s="44"/>
      <c r="P26" s="21"/>
      <c r="Q26" s="78"/>
      <c r="R26" s="138"/>
      <c r="S26" s="79"/>
      <c r="T26" s="42"/>
      <c r="U26" s="42"/>
      <c r="V26" s="105"/>
    </row>
    <row r="27" spans="1:22" ht="18">
      <c r="A27" s="18"/>
      <c r="B27" s="18" t="s">
        <v>129</v>
      </c>
      <c r="C27" s="19">
        <v>1.6</v>
      </c>
      <c r="D27" s="19"/>
      <c r="E27" s="35"/>
      <c r="F27" s="19"/>
      <c r="G27" s="19"/>
      <c r="H27" s="23"/>
      <c r="I27" s="23"/>
      <c r="J27" s="35">
        <v>17.3</v>
      </c>
      <c r="K27" s="44"/>
      <c r="L27" s="44"/>
      <c r="M27" s="19"/>
      <c r="N27" s="19">
        <v>11.5</v>
      </c>
      <c r="O27" s="44"/>
      <c r="P27" s="21">
        <f>SUM(C27:N27)</f>
        <v>30.400000000000002</v>
      </c>
      <c r="Q27" s="78">
        <v>38</v>
      </c>
      <c r="R27" s="138"/>
      <c r="S27" s="79"/>
      <c r="T27" s="42" t="s">
        <v>74</v>
      </c>
      <c r="U27" s="42"/>
      <c r="V27" s="105"/>
    </row>
    <row r="28" spans="1:22" ht="18.75">
      <c r="A28" s="18"/>
      <c r="B28" s="18" t="s">
        <v>133</v>
      </c>
      <c r="D28" s="19">
        <v>3</v>
      </c>
      <c r="E28" s="35"/>
      <c r="F28" s="19"/>
      <c r="G28" s="19"/>
      <c r="H28" s="23"/>
      <c r="I28" s="23">
        <v>8.5</v>
      </c>
      <c r="J28" s="19"/>
      <c r="K28" s="44"/>
      <c r="L28" s="44"/>
      <c r="M28" s="19"/>
      <c r="N28" s="19"/>
      <c r="O28" s="40"/>
      <c r="P28" s="21">
        <f>SUM(C28:N28)</f>
        <v>11.5</v>
      </c>
      <c r="Q28" s="78">
        <v>12</v>
      </c>
      <c r="R28" s="138"/>
      <c r="S28" s="79"/>
      <c r="T28" s="42" t="s">
        <v>74</v>
      </c>
      <c r="U28" s="106"/>
      <c r="V28" s="105" t="s">
        <v>74</v>
      </c>
    </row>
    <row r="29" spans="1:22" ht="18">
      <c r="A29" s="18"/>
      <c r="B29" s="18" t="s">
        <v>125</v>
      </c>
      <c r="C29" s="19"/>
      <c r="D29" s="19"/>
      <c r="E29" s="35"/>
      <c r="F29" s="19"/>
      <c r="G29" s="19"/>
      <c r="H29" s="23"/>
      <c r="I29" s="23"/>
      <c r="J29" s="19"/>
      <c r="K29" s="44"/>
      <c r="L29" s="44"/>
      <c r="M29" s="19"/>
      <c r="N29" s="19"/>
      <c r="O29" s="40"/>
      <c r="P29" s="21">
        <f>SUM(C29:N29)</f>
        <v>0</v>
      </c>
      <c r="Q29" s="78">
        <v>0</v>
      </c>
      <c r="R29" s="138"/>
      <c r="S29" s="79"/>
      <c r="T29" s="42" t="s">
        <v>74</v>
      </c>
      <c r="U29" s="44"/>
      <c r="V29" s="105"/>
    </row>
    <row r="30" spans="1:22" ht="39.75" customHeight="1">
      <c r="A30" s="18"/>
      <c r="B30" s="36" t="s">
        <v>116</v>
      </c>
      <c r="C30" s="125">
        <v>12</v>
      </c>
      <c r="D30" s="125">
        <v>7.23</v>
      </c>
      <c r="E30" s="35">
        <v>2</v>
      </c>
      <c r="F30" s="19"/>
      <c r="G30" s="19"/>
      <c r="H30" s="23"/>
      <c r="I30" s="128">
        <v>8</v>
      </c>
      <c r="J30" s="35">
        <v>2.7</v>
      </c>
      <c r="K30" s="44"/>
      <c r="L30" s="44"/>
      <c r="M30" s="19"/>
      <c r="N30" s="125">
        <v>10.5</v>
      </c>
      <c r="O30" s="19"/>
      <c r="P30" s="60"/>
      <c r="Q30" s="149"/>
      <c r="R30" s="138"/>
      <c r="S30" s="22">
        <f>SUM(C30:N30)</f>
        <v>42.43</v>
      </c>
      <c r="T30" s="42"/>
      <c r="U30" s="106"/>
      <c r="V30" s="105"/>
    </row>
    <row r="31" spans="1:22" ht="18">
      <c r="A31" s="18"/>
      <c r="B31" s="18" t="s">
        <v>112</v>
      </c>
      <c r="C31" s="61"/>
      <c r="D31" s="19"/>
      <c r="E31" s="19"/>
      <c r="F31" s="19"/>
      <c r="G31" s="19"/>
      <c r="H31" s="19"/>
      <c r="I31" s="19"/>
      <c r="J31" s="19"/>
      <c r="K31" s="19"/>
      <c r="L31" s="19"/>
      <c r="M31" s="35">
        <v>5</v>
      </c>
      <c r="N31" s="19"/>
      <c r="O31" s="20"/>
      <c r="P31" s="21">
        <f>SUM(C31:N31)</f>
        <v>5</v>
      </c>
      <c r="Q31" s="78"/>
      <c r="R31" s="138"/>
      <c r="S31" s="34">
        <f>P31</f>
        <v>5</v>
      </c>
      <c r="T31" s="42"/>
      <c r="U31" s="42"/>
      <c r="V31" s="105"/>
    </row>
    <row r="32" spans="1:22" ht="18">
      <c r="A32" s="18"/>
      <c r="B32" s="18" t="s">
        <v>2</v>
      </c>
      <c r="C32" s="19"/>
      <c r="D32" s="19"/>
      <c r="E32" s="19"/>
      <c r="F32" s="22"/>
      <c r="G32" s="35">
        <v>8.5</v>
      </c>
      <c r="H32" s="19"/>
      <c r="I32" s="19"/>
      <c r="J32" s="19"/>
      <c r="K32" s="19"/>
      <c r="L32" s="19"/>
      <c r="M32" s="19"/>
      <c r="N32" s="19"/>
      <c r="O32" s="20"/>
      <c r="P32" s="21">
        <f>SUM(C32:N32)</f>
        <v>8.5</v>
      </c>
      <c r="Q32" s="78"/>
      <c r="R32" s="138"/>
      <c r="S32" s="79">
        <f>P32</f>
        <v>8.5</v>
      </c>
      <c r="T32" s="42"/>
      <c r="U32" s="42"/>
      <c r="V32" s="105"/>
    </row>
    <row r="33" spans="1:22" ht="18">
      <c r="A33" s="18"/>
      <c r="B33" s="18" t="s">
        <v>105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14"/>
      <c r="N33" s="19"/>
      <c r="O33" s="20"/>
      <c r="P33" s="109">
        <f>SUM(C33:N33)</f>
        <v>0</v>
      </c>
      <c r="Q33" s="78"/>
      <c r="R33" s="138"/>
      <c r="S33" s="34" t="s">
        <v>107</v>
      </c>
      <c r="T33" s="42"/>
      <c r="U33" s="42"/>
      <c r="V33" s="105"/>
    </row>
    <row r="34" spans="1:22" ht="12" customHeight="1">
      <c r="A34" s="25"/>
      <c r="B34" s="25"/>
      <c r="C34" s="27"/>
      <c r="D34" s="27"/>
      <c r="E34" s="27"/>
      <c r="F34" s="27"/>
      <c r="G34" s="27"/>
      <c r="H34" s="27"/>
      <c r="I34" s="27"/>
      <c r="J34" s="27"/>
      <c r="K34" s="27"/>
      <c r="L34" s="19"/>
      <c r="M34" s="114"/>
      <c r="N34" s="19"/>
      <c r="O34" s="110"/>
      <c r="P34" s="29"/>
      <c r="Q34" s="144"/>
      <c r="R34" s="139"/>
      <c r="S34" s="117"/>
      <c r="T34" s="112"/>
      <c r="U34" s="112"/>
      <c r="V34" s="113"/>
    </row>
    <row r="35" spans="1:22" ht="23.25" customHeight="1" thickBot="1">
      <c r="A35" s="50"/>
      <c r="B35" s="51" t="s">
        <v>65</v>
      </c>
      <c r="C35" s="52">
        <f>SUM(C27:C32)</f>
        <v>13.6</v>
      </c>
      <c r="D35" s="52">
        <f>SUM(D27:D32)</f>
        <v>10.23</v>
      </c>
      <c r="E35" s="52">
        <f>SUM(E27:E32)</f>
        <v>2</v>
      </c>
      <c r="F35" s="52"/>
      <c r="G35" s="52">
        <f>SUM(G27:G33)</f>
        <v>8.5</v>
      </c>
      <c r="H35" s="52"/>
      <c r="I35" s="52">
        <f aca="true" t="shared" si="0" ref="I35:N35">SUM(I27:I32)</f>
        <v>16.5</v>
      </c>
      <c r="J35" s="52">
        <f t="shared" si="0"/>
        <v>20</v>
      </c>
      <c r="K35" s="52">
        <f t="shared" si="0"/>
        <v>0</v>
      </c>
      <c r="L35" s="52">
        <f t="shared" si="0"/>
        <v>0</v>
      </c>
      <c r="M35" s="52"/>
      <c r="N35" s="52">
        <f t="shared" si="0"/>
        <v>22</v>
      </c>
      <c r="O35" s="53"/>
      <c r="P35" s="151">
        <f>SUM(P27:P33)</f>
        <v>55.400000000000006</v>
      </c>
      <c r="Q35" s="155">
        <f>SUM(Q27:Q33)</f>
        <v>50</v>
      </c>
      <c r="R35" s="143"/>
      <c r="S35" s="152">
        <f>ROUNDUP(SUM(S27:S33),2)</f>
        <v>55.93</v>
      </c>
      <c r="T35" s="107"/>
      <c r="U35" s="107"/>
      <c r="V35" s="108"/>
    </row>
    <row r="36" spans="1:22" ht="18">
      <c r="A36" s="33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102"/>
      <c r="O36" s="102"/>
      <c r="P36" s="48"/>
      <c r="Q36" s="95"/>
      <c r="R36" s="95"/>
      <c r="S36" s="95"/>
      <c r="T36" s="48"/>
      <c r="U36" s="48"/>
      <c r="V36" s="48"/>
    </row>
    <row r="37" spans="1:22" ht="23.25" customHeight="1">
      <c r="A37" s="18"/>
      <c r="B37" s="12" t="s">
        <v>108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6"/>
      <c r="Q37" s="26">
        <f>Q23+Q35</f>
        <v>1343</v>
      </c>
      <c r="R37" s="24"/>
      <c r="S37" s="24"/>
      <c r="T37" s="18"/>
      <c r="U37" s="18"/>
      <c r="V37" s="18"/>
    </row>
    <row r="38" spans="1:23" ht="52.5" customHeight="1">
      <c r="A38" s="18"/>
      <c r="B38" s="17" t="s">
        <v>111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14"/>
      <c r="Q38" s="19">
        <f>1500-Q37</f>
        <v>157</v>
      </c>
      <c r="R38" s="162" t="s">
        <v>128</v>
      </c>
      <c r="S38" s="163"/>
      <c r="T38" s="163"/>
      <c r="U38" s="163"/>
      <c r="V38" s="164"/>
      <c r="W38" s="119"/>
    </row>
    <row r="40" spans="2:5" ht="18">
      <c r="B40" s="126" t="s">
        <v>134</v>
      </c>
      <c r="E40" s="1" t="s">
        <v>138</v>
      </c>
    </row>
    <row r="41" ht="18">
      <c r="B41" s="127" t="s">
        <v>135</v>
      </c>
    </row>
  </sheetData>
  <mergeCells count="3">
    <mergeCell ref="C2:N2"/>
    <mergeCell ref="T2:V2"/>
    <mergeCell ref="R38:V38"/>
  </mergeCells>
  <printOptions/>
  <pageMargins left="0.75" right="0.75" top="1" bottom="1" header="0.5" footer="0.5"/>
  <pageSetup fitToHeight="1" fitToWidth="1" horizontalDpi="600" verticalDpi="600" orientation="landscape" paperSize="9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showZeros="0" workbookViewId="0" topLeftCell="A1">
      <selection activeCell="I37" sqref="I37"/>
    </sheetView>
  </sheetViews>
  <sheetFormatPr defaultColWidth="9.140625" defaultRowHeight="12.75"/>
  <cols>
    <col min="1" max="1" width="21.421875" style="0" customWidth="1"/>
    <col min="2" max="2" width="17.28125" style="0" customWidth="1"/>
  </cols>
  <sheetData>
    <row r="1" spans="1:10" ht="18">
      <c r="A1" s="12" t="s">
        <v>79</v>
      </c>
      <c r="B1" s="10"/>
      <c r="C1" s="10" t="s">
        <v>81</v>
      </c>
      <c r="D1" s="10"/>
      <c r="E1" s="10" t="s">
        <v>82</v>
      </c>
      <c r="F1" s="10"/>
      <c r="G1" s="10" t="s">
        <v>67</v>
      </c>
      <c r="H1" s="165" t="s">
        <v>96</v>
      </c>
      <c r="I1" s="165"/>
      <c r="J1" s="165"/>
    </row>
    <row r="2" spans="1:10" ht="12.75">
      <c r="A2" s="10"/>
      <c r="B2" s="10"/>
      <c r="C2" s="10"/>
      <c r="D2" s="10"/>
      <c r="E2" s="10"/>
      <c r="F2" s="10"/>
      <c r="G2" s="10"/>
      <c r="H2" s="13" t="s">
        <v>97</v>
      </c>
      <c r="I2" s="10" t="s">
        <v>94</v>
      </c>
      <c r="J2" s="10" t="s">
        <v>95</v>
      </c>
    </row>
    <row r="3" spans="1:10" ht="12.75">
      <c r="A3" s="10" t="s">
        <v>80</v>
      </c>
      <c r="B3" s="10"/>
      <c r="C3" s="10">
        <v>84</v>
      </c>
      <c r="D3" s="10"/>
      <c r="E3" s="10"/>
      <c r="F3" s="10"/>
      <c r="G3" s="10"/>
      <c r="H3" s="10"/>
      <c r="I3" s="10"/>
      <c r="J3" s="10"/>
    </row>
    <row r="4" spans="1:10" ht="12.75">
      <c r="A4" s="10"/>
      <c r="B4" s="10" t="s">
        <v>83</v>
      </c>
      <c r="C4" s="10"/>
      <c r="D4" s="10"/>
      <c r="E4" s="10">
        <v>5</v>
      </c>
      <c r="F4" s="10"/>
      <c r="G4" s="10">
        <f>+C3*E4</f>
        <v>420</v>
      </c>
      <c r="H4" s="10"/>
      <c r="I4" s="10"/>
      <c r="J4" s="10"/>
    </row>
    <row r="5" spans="1:10" ht="12.75">
      <c r="A5" s="10"/>
      <c r="B5" s="10" t="s">
        <v>84</v>
      </c>
      <c r="C5" s="10"/>
      <c r="D5" s="10"/>
      <c r="E5" s="10">
        <v>2</v>
      </c>
      <c r="F5" s="10"/>
      <c r="G5" s="10">
        <f>+C3*E5</f>
        <v>168</v>
      </c>
      <c r="H5" s="10"/>
      <c r="I5" s="10"/>
      <c r="J5" s="10"/>
    </row>
    <row r="6" spans="1:10" ht="12.75">
      <c r="A6" s="10"/>
      <c r="B6" s="10" t="s">
        <v>85</v>
      </c>
      <c r="C6" s="10"/>
      <c r="D6" s="10"/>
      <c r="E6" s="10"/>
      <c r="F6" s="10"/>
      <c r="G6" s="10">
        <v>1000</v>
      </c>
      <c r="H6" s="10"/>
      <c r="I6" s="10"/>
      <c r="J6" s="10"/>
    </row>
    <row r="7" spans="1:10" ht="12.75">
      <c r="A7" s="10" t="s">
        <v>86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10"/>
      <c r="B8" s="10" t="s">
        <v>87</v>
      </c>
      <c r="C8" s="10">
        <v>4</v>
      </c>
      <c r="D8" s="10"/>
      <c r="E8" s="10">
        <v>7</v>
      </c>
      <c r="F8" s="10"/>
      <c r="G8" s="10">
        <f aca="true" t="shared" si="0" ref="G8:G13">C8*E8</f>
        <v>28</v>
      </c>
      <c r="H8" s="10"/>
      <c r="I8" s="10"/>
      <c r="J8" s="10"/>
    </row>
    <row r="9" spans="1:10" ht="12.75">
      <c r="A9" s="10"/>
      <c r="B9" s="10" t="s">
        <v>88</v>
      </c>
      <c r="C9" s="10">
        <v>16</v>
      </c>
      <c r="D9" s="10"/>
      <c r="E9" s="10">
        <v>5</v>
      </c>
      <c r="F9" s="10"/>
      <c r="G9" s="10">
        <f t="shared" si="0"/>
        <v>80</v>
      </c>
      <c r="H9" s="10"/>
      <c r="I9" s="10"/>
      <c r="J9" s="10"/>
    </row>
    <row r="10" spans="1:10" ht="12.75">
      <c r="A10" s="10" t="s">
        <v>89</v>
      </c>
      <c r="B10" s="10"/>
      <c r="C10" s="10">
        <v>1</v>
      </c>
      <c r="D10" s="10"/>
      <c r="E10" s="10">
        <v>300</v>
      </c>
      <c r="F10" s="10"/>
      <c r="G10" s="10">
        <f t="shared" si="0"/>
        <v>300</v>
      </c>
      <c r="H10" s="10"/>
      <c r="I10" s="10"/>
      <c r="J10" s="10"/>
    </row>
    <row r="11" spans="1:10" ht="12.75">
      <c r="A11" s="10" t="s">
        <v>90</v>
      </c>
      <c r="B11" s="10"/>
      <c r="C11" s="10">
        <v>2</v>
      </c>
      <c r="D11" s="10"/>
      <c r="E11" s="10">
        <v>500</v>
      </c>
      <c r="F11" s="10"/>
      <c r="G11" s="10">
        <f t="shared" si="0"/>
        <v>1000</v>
      </c>
      <c r="H11" s="10"/>
      <c r="I11" s="10"/>
      <c r="J11" s="10"/>
    </row>
    <row r="12" spans="1:10" ht="12.75">
      <c r="A12" s="10" t="s">
        <v>91</v>
      </c>
      <c r="B12" s="10"/>
      <c r="C12" s="10">
        <v>3</v>
      </c>
      <c r="D12" s="10"/>
      <c r="E12" s="10">
        <v>1200</v>
      </c>
      <c r="F12" s="10"/>
      <c r="G12" s="10">
        <f t="shared" si="0"/>
        <v>3600</v>
      </c>
      <c r="H12" s="10"/>
      <c r="I12" s="10"/>
      <c r="J12" s="10"/>
    </row>
    <row r="13" spans="1:10" ht="12.75">
      <c r="A13" s="10" t="s">
        <v>92</v>
      </c>
      <c r="B13" s="10"/>
      <c r="C13" s="10">
        <v>4</v>
      </c>
      <c r="D13" s="10"/>
      <c r="E13" s="10">
        <v>100</v>
      </c>
      <c r="F13" s="10"/>
      <c r="G13" s="10">
        <f t="shared" si="0"/>
        <v>400</v>
      </c>
      <c r="H13" s="10"/>
      <c r="I13" s="10"/>
      <c r="J13" s="10"/>
    </row>
    <row r="14" spans="1:10" ht="12.75">
      <c r="A14" s="10" t="s">
        <v>93</v>
      </c>
      <c r="B14" s="10"/>
      <c r="C14" s="10"/>
      <c r="D14" s="10"/>
      <c r="E14" s="10"/>
      <c r="F14" s="10"/>
      <c r="G14" s="10">
        <v>1200</v>
      </c>
      <c r="H14" s="10"/>
      <c r="I14" s="10"/>
      <c r="J14" s="10"/>
    </row>
    <row r="15" spans="1:10" ht="12.7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0" t="s">
        <v>43</v>
      </c>
      <c r="B16" s="10"/>
      <c r="C16" s="10"/>
      <c r="D16" s="10"/>
      <c r="E16" s="10"/>
      <c r="F16" s="10"/>
      <c r="G16" s="10">
        <v>2200</v>
      </c>
      <c r="H16" s="10">
        <v>2200</v>
      </c>
      <c r="I16" s="10"/>
      <c r="J16" s="10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5.75">
      <c r="A18" s="10"/>
      <c r="B18" s="10"/>
      <c r="C18" s="10"/>
      <c r="D18" s="10"/>
      <c r="E18" s="10"/>
      <c r="F18" s="10"/>
      <c r="G18" s="14">
        <f>SUM(G4:G17)</f>
        <v>10396</v>
      </c>
      <c r="H18" s="14">
        <f>SUM(H4:H17)</f>
        <v>2200</v>
      </c>
      <c r="I18" s="14">
        <f>SUM(I4:I17)</f>
        <v>0</v>
      </c>
      <c r="J18" s="15">
        <f>G18-H18-I18</f>
        <v>8196</v>
      </c>
    </row>
    <row r="20" ht="18">
      <c r="A20" s="11" t="s">
        <v>14</v>
      </c>
    </row>
    <row r="22" ht="12.75">
      <c r="A22" s="3" t="s">
        <v>98</v>
      </c>
    </row>
    <row r="23" spans="2:7" ht="12.75">
      <c r="B23" t="s">
        <v>100</v>
      </c>
      <c r="C23">
        <v>12000</v>
      </c>
      <c r="E23">
        <v>0.125</v>
      </c>
      <c r="G23" s="10">
        <f>C23*E23</f>
        <v>1500</v>
      </c>
    </row>
    <row r="24" spans="2:9" ht="38.25">
      <c r="B24" s="7" t="s">
        <v>101</v>
      </c>
      <c r="C24">
        <v>8</v>
      </c>
      <c r="E24">
        <v>800</v>
      </c>
      <c r="G24" s="10">
        <f>C24*E24</f>
        <v>6400</v>
      </c>
      <c r="I24">
        <f>G24*0.8</f>
        <v>5120</v>
      </c>
    </row>
    <row r="25" spans="7:9" ht="12.75">
      <c r="G25" s="10">
        <f>C25*E25</f>
        <v>0</v>
      </c>
      <c r="I25">
        <f aca="true" t="shared" si="1" ref="I25:I35">G25*0.8</f>
        <v>0</v>
      </c>
    </row>
    <row r="26" spans="7:9" ht="12.75">
      <c r="G26" s="10">
        <f>C26*E26</f>
        <v>0</v>
      </c>
      <c r="I26">
        <f t="shared" si="1"/>
        <v>0</v>
      </c>
    </row>
    <row r="27" ht="12.75">
      <c r="I27">
        <f t="shared" si="1"/>
        <v>0</v>
      </c>
    </row>
    <row r="28" spans="7:10" ht="12.75">
      <c r="G28">
        <f>SUM(G23:G27)</f>
        <v>7900</v>
      </c>
      <c r="I28">
        <f>SUM(I23:I27)</f>
        <v>5120</v>
      </c>
      <c r="J28">
        <f>G28-H28-I28</f>
        <v>2780</v>
      </c>
    </row>
    <row r="29" spans="1:9" ht="25.5">
      <c r="A29" s="16" t="s">
        <v>102</v>
      </c>
      <c r="I29">
        <f t="shared" si="1"/>
        <v>0</v>
      </c>
    </row>
    <row r="30" spans="2:9" ht="12.75">
      <c r="B30" t="s">
        <v>99</v>
      </c>
      <c r="C30">
        <v>6000</v>
      </c>
      <c r="E30">
        <v>0.25</v>
      </c>
      <c r="G30" s="10">
        <f>C30*E30</f>
        <v>1500</v>
      </c>
      <c r="I30">
        <v>0</v>
      </c>
    </row>
    <row r="31" spans="2:9" ht="38.25">
      <c r="B31" s="7" t="s">
        <v>101</v>
      </c>
      <c r="C31">
        <v>14</v>
      </c>
      <c r="E31">
        <v>800</v>
      </c>
      <c r="G31" s="10">
        <f>C31*E31</f>
        <v>11200</v>
      </c>
      <c r="I31">
        <f t="shared" si="1"/>
        <v>8960</v>
      </c>
    </row>
    <row r="32" spans="7:10" ht="12.75">
      <c r="G32">
        <f>SUM(G29:G31)</f>
        <v>12700</v>
      </c>
      <c r="I32">
        <f>SUM(I29:I31)</f>
        <v>8960</v>
      </c>
      <c r="J32">
        <f>G32-H32-I32</f>
        <v>3740</v>
      </c>
    </row>
    <row r="33" spans="1:9" ht="25.5">
      <c r="A33" s="16" t="s">
        <v>103</v>
      </c>
      <c r="I33">
        <v>0</v>
      </c>
    </row>
    <row r="34" spans="2:7" ht="12.75">
      <c r="B34" t="s">
        <v>99</v>
      </c>
      <c r="C34">
        <v>1500</v>
      </c>
      <c r="E34">
        <v>0.25</v>
      </c>
      <c r="G34" s="10">
        <f>C34*E34</f>
        <v>375</v>
      </c>
    </row>
    <row r="35" spans="2:9" ht="38.25">
      <c r="B35" s="7" t="s">
        <v>101</v>
      </c>
      <c r="C35">
        <v>4</v>
      </c>
      <c r="E35">
        <v>800</v>
      </c>
      <c r="G35" s="10">
        <f>C35*E35</f>
        <v>3200</v>
      </c>
      <c r="I35">
        <f t="shared" si="1"/>
        <v>2560</v>
      </c>
    </row>
    <row r="37" spans="7:10" ht="12.75">
      <c r="G37">
        <f>SUM(G33:G36)</f>
        <v>3575</v>
      </c>
      <c r="I37">
        <f>SUM(I33:I36)</f>
        <v>2560</v>
      </c>
      <c r="J37">
        <f>G37-H37-I37</f>
        <v>1015</v>
      </c>
    </row>
  </sheetData>
  <mergeCells count="1">
    <mergeCell ref="H1:J1"/>
  </mergeCells>
  <printOptions/>
  <pageMargins left="0.75" right="0.7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Lindner</dc:creator>
  <cp:keywords/>
  <dc:description/>
  <cp:lastModifiedBy>Bobillier Vincent</cp:lastModifiedBy>
  <cp:lastPrinted>2003-11-28T16:43:23Z</cp:lastPrinted>
  <dcterms:created xsi:type="dcterms:W3CDTF">2002-01-22T14:19:30Z</dcterms:created>
  <dcterms:modified xsi:type="dcterms:W3CDTF">2003-11-28T16:43:31Z</dcterms:modified>
  <cp:category/>
  <cp:version/>
  <cp:contentType/>
  <cp:contentStatus/>
</cp:coreProperties>
</file>